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3740"/>
  </bookViews>
  <sheets>
    <sheet name="смета 2020-202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17" i="1"/>
  <c r="H14" i="1"/>
  <c r="H36" i="1"/>
  <c r="G36" i="1"/>
  <c r="E34" i="1"/>
  <c r="C10" i="1"/>
  <c r="F31" i="1" l="1"/>
  <c r="F30" i="1"/>
  <c r="E21" i="1"/>
  <c r="E33" i="1" l="1"/>
  <c r="C14" i="1" l="1"/>
  <c r="F34" i="1"/>
  <c r="G34" i="1" s="1"/>
  <c r="E32" i="1"/>
  <c r="E26" i="1" s="1"/>
  <c r="F26" i="1" s="1"/>
  <c r="E35" i="1"/>
  <c r="F35" i="1" s="1"/>
  <c r="G35" i="1" s="1"/>
  <c r="E9" i="1"/>
  <c r="F21" i="1"/>
  <c r="E25" i="1"/>
  <c r="F9" i="1"/>
  <c r="F10" i="1" s="1"/>
  <c r="E24" i="1"/>
  <c r="F29" i="1"/>
  <c r="F28" i="1"/>
  <c r="F27" i="1"/>
  <c r="G25" i="1"/>
  <c r="G24" i="1"/>
  <c r="F23" i="1"/>
  <c r="E23" i="1" s="1"/>
  <c r="F19" i="1"/>
  <c r="G19" i="1" s="1"/>
  <c r="C9" i="1"/>
  <c r="E10" i="1" l="1"/>
  <c r="F18" i="1"/>
  <c r="G18" i="1" s="1"/>
  <c r="G26" i="1"/>
  <c r="H26" i="1" s="1"/>
  <c r="E20" i="1"/>
  <c r="F20" i="1" s="1"/>
  <c r="G20" i="1" s="1"/>
  <c r="H20" i="1" s="1"/>
  <c r="E11" i="1"/>
  <c r="E17" i="1" s="1"/>
  <c r="E36" i="1" s="1"/>
  <c r="F36" i="1" s="1"/>
  <c r="F11" i="1"/>
  <c r="F17" i="1" l="1"/>
  <c r="F39" i="1" l="1"/>
  <c r="F40" i="1" s="1"/>
  <c r="D14" i="1" l="1"/>
  <c r="F14" i="1" s="1"/>
  <c r="G14" i="1" l="1"/>
</calcChain>
</file>

<file path=xl/sharedStrings.xml><?xml version="1.0" encoding="utf-8"?>
<sst xmlns="http://schemas.openxmlformats.org/spreadsheetml/2006/main" count="54" uniqueCount="53">
  <si>
    <t>СНТ "Калина"</t>
  </si>
  <si>
    <t>Штатное расписание</t>
  </si>
  <si>
    <t>год</t>
  </si>
  <si>
    <t>№ п/п</t>
  </si>
  <si>
    <t>должность</t>
  </si>
  <si>
    <t>оклад</t>
  </si>
  <si>
    <t>кол-во ставок</t>
  </si>
  <si>
    <t>сумма в месяц</t>
  </si>
  <si>
    <t>сумма в год</t>
  </si>
  <si>
    <t>Председатель Правления</t>
  </si>
  <si>
    <t>фонд вознаграждения ревизионной комиссии, инициативных членов правления</t>
  </si>
  <si>
    <t>главный бухгалтер</t>
  </si>
  <si>
    <t>электрик</t>
  </si>
  <si>
    <t>Начисление в ФСС травматизм</t>
  </si>
  <si>
    <t>кол-во</t>
  </si>
  <si>
    <t>стоимость</t>
  </si>
  <si>
    <t>месяц</t>
  </si>
  <si>
    <t xml:space="preserve"> В год</t>
  </si>
  <si>
    <t>стоимость на 1 сотку</t>
  </si>
  <si>
    <t>6 соток</t>
  </si>
  <si>
    <t>Заработная плата + страховые взносы</t>
  </si>
  <si>
    <t>Вывоз мусора</t>
  </si>
  <si>
    <t>Содержание дорог общего пользования</t>
  </si>
  <si>
    <t>Освещение мест общего пользования</t>
  </si>
  <si>
    <t>в т.ч.</t>
  </si>
  <si>
    <t xml:space="preserve">стоимость эл.ламп для замены </t>
  </si>
  <si>
    <t>Согласование лимита на вывоз мусора</t>
  </si>
  <si>
    <t>1 раз в год</t>
  </si>
  <si>
    <t>Налог на загрязнение окружающей среды</t>
  </si>
  <si>
    <t>Расходы на текущую деятельность (канцелярские, почтовые и пр.)</t>
  </si>
  <si>
    <t>за использование личного автотранспорта</t>
  </si>
  <si>
    <t xml:space="preserve">услуги связи </t>
  </si>
  <si>
    <t>Услуги "Контур-Экстерн"</t>
  </si>
  <si>
    <t>Налог на земли общего пользования</t>
  </si>
  <si>
    <t xml:space="preserve">Непредвиденные расходы </t>
  </si>
  <si>
    <t>Расчетно-кассовое обслуживание</t>
  </si>
  <si>
    <t>Всего расходов по смете</t>
  </si>
  <si>
    <t>площадь земельных участков</t>
  </si>
  <si>
    <t>потребление  электроэнергии мест общего пользования</t>
  </si>
  <si>
    <t xml:space="preserve">1400 квт </t>
  </si>
  <si>
    <t>2018-2019</t>
  </si>
  <si>
    <t>ИТОГО ФОТ</t>
  </si>
  <si>
    <t>Начисление страховых взносов с ФОТ</t>
  </si>
  <si>
    <t>содержание сайта</t>
  </si>
  <si>
    <t>материальные расходы (замки, почтовые расходы и пр.)</t>
  </si>
  <si>
    <t>расчет на 1 сотку за 12 месяцев</t>
  </si>
  <si>
    <t>расчет за 1 сотку за 6 месяцев</t>
  </si>
  <si>
    <t xml:space="preserve"> Итого расходы:</t>
  </si>
  <si>
    <t>Доходы СНТ</t>
  </si>
  <si>
    <t>ст-ть 1 сотки  в год</t>
  </si>
  <si>
    <t>рабочий по уборке мусор.площадки/дворник</t>
  </si>
  <si>
    <t>6,39 тариф</t>
  </si>
  <si>
    <t>Услуги юриста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</si>
</sst>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" fontId="2" fillId="0" borderId="0" xfId="0" applyNumberFormat="1" applyFont="1"/>
    <xf numFmtId="1" fontId="1" fillId="2" borderId="3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" fontId="5" fillId="0" borderId="0" xfId="0" applyNumberFormat="1" applyFont="1"/>
    <xf numFmtId="1" fontId="3" fillId="0" borderId="3" xfId="0" applyNumberFormat="1" applyFont="1" applyFill="1" applyBorder="1" applyAlignment="1">
      <alignment wrapText="1"/>
    </xf>
    <xf numFmtId="1" fontId="0" fillId="0" borderId="0" xfId="0" applyNumberFormat="1"/>
    <xf numFmtId="0" fontId="1" fillId="0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6" fillId="0" borderId="0" xfId="0" applyNumberFormat="1" applyFont="1"/>
    <xf numFmtId="0" fontId="7" fillId="0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C31" workbookViewId="0">
      <selection activeCell="I36" sqref="I36"/>
    </sheetView>
  </sheetViews>
  <sheetFormatPr defaultRowHeight="15" x14ac:dyDescent="0.25"/>
  <cols>
    <col min="2" max="2" width="34.7109375" customWidth="1"/>
    <col min="3" max="3" width="15.5703125" customWidth="1"/>
    <col min="4" max="4" width="12.5703125" customWidth="1"/>
    <col min="5" max="5" width="10.28515625" customWidth="1"/>
    <col min="6" max="6" width="10.7109375" bestFit="1" customWidth="1"/>
    <col min="7" max="7" width="14.140625" customWidth="1"/>
  </cols>
  <sheetData>
    <row r="1" spans="1:8" ht="21" x14ac:dyDescent="0.35">
      <c r="A1" s="19" t="s">
        <v>0</v>
      </c>
      <c r="B1" s="20"/>
      <c r="C1" s="1"/>
      <c r="D1" s="1"/>
      <c r="E1" s="1"/>
      <c r="F1" s="2"/>
      <c r="G1" s="3"/>
      <c r="H1" s="3"/>
    </row>
    <row r="2" spans="1:8" x14ac:dyDescent="0.25">
      <c r="A2" s="21" t="s">
        <v>1</v>
      </c>
      <c r="B2" s="22"/>
      <c r="C2" s="1" t="s">
        <v>40</v>
      </c>
      <c r="D2" s="1" t="s">
        <v>2</v>
      </c>
      <c r="E2" s="1"/>
      <c r="F2" s="2"/>
      <c r="G2" s="3"/>
      <c r="H2" s="3"/>
    </row>
    <row r="3" spans="1:8" ht="23.25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13" t="s">
        <v>8</v>
      </c>
      <c r="G3" s="3"/>
      <c r="H3" s="3"/>
    </row>
    <row r="4" spans="1:8" ht="25.5" customHeight="1" x14ac:dyDescent="0.25">
      <c r="A4" s="1">
        <v>1</v>
      </c>
      <c r="B4" s="14" t="s">
        <v>9</v>
      </c>
      <c r="C4" s="1">
        <v>13800</v>
      </c>
      <c r="D4" s="1">
        <v>1</v>
      </c>
      <c r="E4" s="1">
        <v>13800</v>
      </c>
      <c r="F4" s="2">
        <v>165600</v>
      </c>
      <c r="G4" s="3"/>
      <c r="H4" s="3"/>
    </row>
    <row r="5" spans="1:8" ht="41.25" customHeight="1" x14ac:dyDescent="0.25">
      <c r="A5" s="1">
        <v>2</v>
      </c>
      <c r="B5" s="14" t="s">
        <v>10</v>
      </c>
      <c r="C5" s="1">
        <v>5000</v>
      </c>
      <c r="D5" s="1">
        <v>1</v>
      </c>
      <c r="E5" s="1">
        <v>5000</v>
      </c>
      <c r="F5" s="2">
        <v>60000</v>
      </c>
      <c r="G5" s="3"/>
      <c r="H5" s="3"/>
    </row>
    <row r="6" spans="1:8" ht="27" customHeight="1" x14ac:dyDescent="0.25">
      <c r="A6" s="1">
        <v>3</v>
      </c>
      <c r="B6" s="14" t="s">
        <v>11</v>
      </c>
      <c r="C6" s="1">
        <v>9200</v>
      </c>
      <c r="D6" s="1">
        <v>1</v>
      </c>
      <c r="E6" s="1">
        <v>9200</v>
      </c>
      <c r="F6" s="2">
        <v>110400</v>
      </c>
      <c r="G6" s="3"/>
      <c r="H6" s="3"/>
    </row>
    <row r="7" spans="1:8" ht="15" customHeight="1" x14ac:dyDescent="0.25">
      <c r="A7" s="1">
        <v>4</v>
      </c>
      <c r="B7" s="14" t="s">
        <v>12</v>
      </c>
      <c r="C7" s="1">
        <v>4600</v>
      </c>
      <c r="D7" s="1">
        <v>1</v>
      </c>
      <c r="E7" s="1">
        <v>4600</v>
      </c>
      <c r="F7" s="2">
        <v>55200</v>
      </c>
      <c r="G7" s="3"/>
      <c r="H7" s="3"/>
    </row>
    <row r="8" spans="1:8" ht="29.25" customHeight="1" x14ac:dyDescent="0.25">
      <c r="A8" s="1">
        <v>5</v>
      </c>
      <c r="B8" s="14" t="s">
        <v>50</v>
      </c>
      <c r="C8" s="1">
        <v>3000</v>
      </c>
      <c r="D8" s="1">
        <v>1</v>
      </c>
      <c r="E8" s="1">
        <v>1750</v>
      </c>
      <c r="F8" s="2">
        <v>21000</v>
      </c>
      <c r="G8" s="3"/>
      <c r="H8" s="3"/>
    </row>
    <row r="9" spans="1:8" x14ac:dyDescent="0.25">
      <c r="A9" s="1"/>
      <c r="B9" s="15" t="s">
        <v>41</v>
      </c>
      <c r="C9" s="1">
        <f>SUM(C4:C8)</f>
        <v>35600</v>
      </c>
      <c r="D9" s="1">
        <v>6</v>
      </c>
      <c r="E9" s="2">
        <f>SUM(E4:E8)</f>
        <v>34350</v>
      </c>
      <c r="F9" s="2">
        <f>SUM(F4:F8)</f>
        <v>412200</v>
      </c>
      <c r="G9" s="3"/>
      <c r="H9" s="3"/>
    </row>
    <row r="10" spans="1:8" ht="30" customHeight="1" x14ac:dyDescent="0.25">
      <c r="A10" s="1">
        <v>6</v>
      </c>
      <c r="B10" s="14" t="s">
        <v>42</v>
      </c>
      <c r="C10" s="1">
        <f>(22+2.9+5.1)%</f>
        <v>0.3</v>
      </c>
      <c r="D10" s="1"/>
      <c r="E10" s="1">
        <f>E9*C10</f>
        <v>10305</v>
      </c>
      <c r="F10" s="2">
        <f>F9*C10</f>
        <v>123660</v>
      </c>
      <c r="G10" s="3"/>
      <c r="H10" s="3"/>
    </row>
    <row r="11" spans="1:8" ht="39.75" customHeight="1" x14ac:dyDescent="0.25">
      <c r="A11" s="1">
        <v>7</v>
      </c>
      <c r="B11" s="14" t="s">
        <v>13</v>
      </c>
      <c r="C11" s="1">
        <v>0.02</v>
      </c>
      <c r="D11" s="1"/>
      <c r="E11" s="1">
        <f>E9*C11</f>
        <v>687</v>
      </c>
      <c r="F11" s="4">
        <f>F9*C11</f>
        <v>8244</v>
      </c>
      <c r="G11" s="3"/>
      <c r="H11" s="3"/>
    </row>
    <row r="12" spans="1:8" ht="39.75" customHeight="1" x14ac:dyDescent="0.25">
      <c r="A12" s="1"/>
      <c r="B12" s="14"/>
      <c r="C12" s="1"/>
      <c r="D12" s="1"/>
      <c r="E12" s="1"/>
      <c r="F12" s="4"/>
    </row>
    <row r="13" spans="1:8" ht="25.5" customHeight="1" x14ac:dyDescent="0.3">
      <c r="A13" s="1"/>
      <c r="B13" s="16" t="s">
        <v>48</v>
      </c>
      <c r="C13" s="1"/>
      <c r="D13" s="7" t="s">
        <v>49</v>
      </c>
      <c r="E13" s="1"/>
      <c r="F13" s="4"/>
      <c r="G13" s="17" t="s">
        <v>18</v>
      </c>
      <c r="H13" s="3" t="s">
        <v>19</v>
      </c>
    </row>
    <row r="14" spans="1:8" x14ac:dyDescent="0.25">
      <c r="A14" s="1"/>
      <c r="B14" s="1" t="s">
        <v>37</v>
      </c>
      <c r="C14" s="1">
        <f>F38</f>
        <v>1141.8599999999999</v>
      </c>
      <c r="D14" s="5">
        <f>F39</f>
        <v>1400.1944196311283</v>
      </c>
      <c r="E14" s="1"/>
      <c r="F14" s="2">
        <f>C14*D14</f>
        <v>1598826</v>
      </c>
      <c r="G14" s="3">
        <f>D14</f>
        <v>1400.1944196311283</v>
      </c>
      <c r="H14" s="3">
        <f>G14*6-1</f>
        <v>8400.166517786769</v>
      </c>
    </row>
    <row r="15" spans="1:8" x14ac:dyDescent="0.25">
      <c r="A15" s="1"/>
      <c r="B15" s="1"/>
      <c r="C15" s="1"/>
      <c r="D15" s="5"/>
      <c r="E15" s="1"/>
      <c r="F15" s="2"/>
      <c r="G15" s="3"/>
      <c r="H15" s="3"/>
    </row>
    <row r="16" spans="1:8" ht="27.75" customHeight="1" x14ac:dyDescent="0.25">
      <c r="A16" s="1"/>
      <c r="B16" s="1" t="s">
        <v>47</v>
      </c>
      <c r="C16" s="1" t="s">
        <v>14</v>
      </c>
      <c r="D16" s="1" t="s">
        <v>15</v>
      </c>
      <c r="E16" s="1" t="s">
        <v>16</v>
      </c>
      <c r="F16" s="2" t="s">
        <v>17</v>
      </c>
    </row>
    <row r="17" spans="1:8" ht="48" customHeight="1" x14ac:dyDescent="0.25">
      <c r="A17" s="1">
        <v>1</v>
      </c>
      <c r="B17" s="1" t="s">
        <v>20</v>
      </c>
      <c r="C17" s="1"/>
      <c r="D17" s="1"/>
      <c r="E17" s="5">
        <f>E9+E10+E11</f>
        <v>45342</v>
      </c>
      <c r="F17" s="2">
        <f>E17*12</f>
        <v>544104</v>
      </c>
      <c r="G17" s="3">
        <f>F17/F38</f>
        <v>476.50675214124328</v>
      </c>
      <c r="H17" s="3">
        <v>2862</v>
      </c>
    </row>
    <row r="18" spans="1:8" x14ac:dyDescent="0.25">
      <c r="A18" s="1">
        <v>2</v>
      </c>
      <c r="B18" s="1" t="s">
        <v>21</v>
      </c>
      <c r="C18" s="1"/>
      <c r="D18" s="1"/>
      <c r="E18" s="1">
        <v>28000</v>
      </c>
      <c r="F18" s="2">
        <f>E18*12</f>
        <v>336000</v>
      </c>
      <c r="G18" s="3">
        <f>F18/F38</f>
        <v>294.25673900478171</v>
      </c>
      <c r="H18" s="3">
        <v>1764</v>
      </c>
    </row>
    <row r="19" spans="1:8" ht="30.75" customHeight="1" x14ac:dyDescent="0.25">
      <c r="A19" s="1">
        <v>2</v>
      </c>
      <c r="B19" s="1" t="s">
        <v>22</v>
      </c>
      <c r="C19" s="1"/>
      <c r="D19" s="1"/>
      <c r="E19" s="5">
        <v>7000</v>
      </c>
      <c r="F19" s="2">
        <f t="shared" ref="F19:F35" si="0">E19*12</f>
        <v>84000</v>
      </c>
      <c r="G19" s="3">
        <f>F19/F38</f>
        <v>73.564184751195427</v>
      </c>
      <c r="H19" s="3">
        <v>444</v>
      </c>
    </row>
    <row r="20" spans="1:8" ht="32.25" customHeight="1" x14ac:dyDescent="0.25">
      <c r="A20" s="1">
        <v>3</v>
      </c>
      <c r="B20" s="1" t="s">
        <v>23</v>
      </c>
      <c r="C20" s="1"/>
      <c r="D20" s="1"/>
      <c r="E20" s="5">
        <f>E21+E22+E23</f>
        <v>10946</v>
      </c>
      <c r="F20" s="2">
        <f t="shared" si="0"/>
        <v>131352</v>
      </c>
      <c r="G20" s="3">
        <f>F20/F38</f>
        <v>115.03336661236931</v>
      </c>
      <c r="H20" s="3">
        <f>G20*6</f>
        <v>690.20019967421581</v>
      </c>
    </row>
    <row r="21" spans="1:8" ht="30" customHeight="1" x14ac:dyDescent="0.25">
      <c r="A21" s="6" t="s">
        <v>24</v>
      </c>
      <c r="B21" s="7" t="s">
        <v>38</v>
      </c>
      <c r="C21" s="6" t="s">
        <v>39</v>
      </c>
      <c r="D21" s="6" t="s">
        <v>51</v>
      </c>
      <c r="E21" s="10">
        <f>6.39*1400</f>
        <v>8946</v>
      </c>
      <c r="F21" s="8">
        <f>E21*12</f>
        <v>107352</v>
      </c>
      <c r="G21" s="9"/>
      <c r="H21" s="9"/>
    </row>
    <row r="22" spans="1:8" x14ac:dyDescent="0.25">
      <c r="A22" s="6"/>
      <c r="B22" s="7"/>
      <c r="C22" s="6"/>
      <c r="D22" s="6"/>
      <c r="E22" s="10"/>
      <c r="F22" s="8"/>
      <c r="G22" s="9"/>
      <c r="H22" s="9"/>
    </row>
    <row r="23" spans="1:8" ht="21.75" customHeight="1" x14ac:dyDescent="0.25">
      <c r="A23" s="6"/>
      <c r="B23" s="7" t="s">
        <v>25</v>
      </c>
      <c r="C23" s="6">
        <v>20</v>
      </c>
      <c r="D23" s="6">
        <v>1200</v>
      </c>
      <c r="E23" s="10">
        <f>F23/12</f>
        <v>2000</v>
      </c>
      <c r="F23" s="8">
        <f>C23*D23</f>
        <v>24000</v>
      </c>
      <c r="G23" s="9"/>
      <c r="H23" s="9"/>
    </row>
    <row r="24" spans="1:8" ht="31.5" customHeight="1" x14ac:dyDescent="0.25">
      <c r="A24" s="1">
        <v>4</v>
      </c>
      <c r="B24" s="1" t="s">
        <v>26</v>
      </c>
      <c r="C24" s="1" t="s">
        <v>27</v>
      </c>
      <c r="D24" s="1"/>
      <c r="E24" s="5">
        <f>F24/12</f>
        <v>3750</v>
      </c>
      <c r="F24" s="2">
        <v>45000</v>
      </c>
      <c r="G24" s="3">
        <f>F24/F38</f>
        <v>39.409384688140406</v>
      </c>
      <c r="H24" s="3">
        <v>234</v>
      </c>
    </row>
    <row r="25" spans="1:8" ht="36.75" customHeight="1" x14ac:dyDescent="0.25">
      <c r="A25" s="1">
        <v>5</v>
      </c>
      <c r="B25" s="1" t="s">
        <v>28</v>
      </c>
      <c r="C25" s="1">
        <v>120</v>
      </c>
      <c r="D25" s="1"/>
      <c r="E25" s="5">
        <f>F25/12</f>
        <v>7114.166666666667</v>
      </c>
      <c r="F25" s="4">
        <v>85370</v>
      </c>
      <c r="G25" s="3">
        <f>F25/F38</f>
        <v>74.76398157392326</v>
      </c>
      <c r="H25" s="3">
        <v>450</v>
      </c>
    </row>
    <row r="26" spans="1:8" ht="43.5" customHeight="1" x14ac:dyDescent="0.25">
      <c r="A26" s="1">
        <v>6</v>
      </c>
      <c r="B26" s="1" t="s">
        <v>29</v>
      </c>
      <c r="C26" s="1"/>
      <c r="D26" s="1"/>
      <c r="E26" s="5">
        <f>E27+E28+E29+E32+E30+E31</f>
        <v>9800</v>
      </c>
      <c r="F26" s="2">
        <f>E26*12</f>
        <v>117600</v>
      </c>
      <c r="G26" s="3">
        <f>F26/F38</f>
        <v>102.9898586516736</v>
      </c>
      <c r="H26" s="3">
        <f>G26*6</f>
        <v>617.93915191004157</v>
      </c>
    </row>
    <row r="27" spans="1:8" ht="33" customHeight="1" x14ac:dyDescent="0.25">
      <c r="A27" s="6"/>
      <c r="B27" s="7" t="s">
        <v>30</v>
      </c>
      <c r="C27" s="6"/>
      <c r="D27" s="6"/>
      <c r="E27" s="6">
        <v>2000</v>
      </c>
      <c r="F27" s="8">
        <f t="shared" si="0"/>
        <v>24000</v>
      </c>
      <c r="G27" s="9"/>
      <c r="H27" s="9"/>
    </row>
    <row r="28" spans="1:8" ht="20.25" customHeight="1" x14ac:dyDescent="0.25">
      <c r="A28" s="6"/>
      <c r="B28" s="7" t="s">
        <v>31</v>
      </c>
      <c r="C28" s="6"/>
      <c r="D28" s="6"/>
      <c r="E28" s="6">
        <v>400</v>
      </c>
      <c r="F28" s="8">
        <f t="shared" si="0"/>
        <v>4800</v>
      </c>
      <c r="G28" s="9"/>
      <c r="H28" s="9"/>
    </row>
    <row r="29" spans="1:8" ht="23.25" customHeight="1" x14ac:dyDescent="0.25">
      <c r="A29" s="6"/>
      <c r="B29" s="7" t="s">
        <v>44</v>
      </c>
      <c r="C29" s="6"/>
      <c r="D29" s="6"/>
      <c r="E29" s="6">
        <v>820</v>
      </c>
      <c r="F29" s="8">
        <f t="shared" si="0"/>
        <v>9840</v>
      </c>
      <c r="G29" s="9"/>
      <c r="H29" s="9"/>
    </row>
    <row r="30" spans="1:8" ht="23.25" customHeight="1" x14ac:dyDescent="0.25">
      <c r="A30" s="6"/>
      <c r="B30" s="7" t="s">
        <v>43</v>
      </c>
      <c r="C30" s="6"/>
      <c r="D30" s="6"/>
      <c r="E30" s="6">
        <v>880</v>
      </c>
      <c r="F30" s="8">
        <f t="shared" si="0"/>
        <v>10560</v>
      </c>
      <c r="G30" s="9"/>
      <c r="H30" s="9"/>
    </row>
    <row r="31" spans="1:8" ht="23.25" customHeight="1" x14ac:dyDescent="0.25">
      <c r="A31" s="6"/>
      <c r="B31" s="7" t="s">
        <v>52</v>
      </c>
      <c r="C31" s="6"/>
      <c r="D31" s="6"/>
      <c r="E31" s="6">
        <v>4200</v>
      </c>
      <c r="F31" s="8">
        <f t="shared" si="0"/>
        <v>50400</v>
      </c>
      <c r="G31" s="9"/>
      <c r="H31" s="9"/>
    </row>
    <row r="32" spans="1:8" ht="24" customHeight="1" x14ac:dyDescent="0.25">
      <c r="A32" s="6"/>
      <c r="B32" s="7" t="s">
        <v>32</v>
      </c>
      <c r="C32" s="6"/>
      <c r="D32" s="6"/>
      <c r="E32" s="6">
        <f>F32/12</f>
        <v>1500</v>
      </c>
      <c r="F32" s="8">
        <v>18000</v>
      </c>
      <c r="G32" s="9"/>
      <c r="H32" s="9"/>
    </row>
    <row r="33" spans="1:9" ht="40.5" customHeight="1" x14ac:dyDescent="0.25">
      <c r="A33" s="1">
        <v>7</v>
      </c>
      <c r="B33" s="1" t="s">
        <v>33</v>
      </c>
      <c r="C33" s="1"/>
      <c r="D33" s="1"/>
      <c r="E33" s="5">
        <f>F33/12</f>
        <v>13583.333333333334</v>
      </c>
      <c r="F33" s="2">
        <v>163000</v>
      </c>
      <c r="G33" s="3">
        <f>F33/F38-1</f>
        <v>141.74954898148636</v>
      </c>
      <c r="H33" s="3">
        <v>852</v>
      </c>
    </row>
    <row r="34" spans="1:9" ht="36.75" customHeight="1" x14ac:dyDescent="0.25">
      <c r="A34" s="1">
        <v>8</v>
      </c>
      <c r="B34" s="1" t="s">
        <v>34</v>
      </c>
      <c r="C34" s="1"/>
      <c r="D34" s="1"/>
      <c r="E34" s="5">
        <f>5200</f>
        <v>5200</v>
      </c>
      <c r="F34" s="4">
        <f>E34*12</f>
        <v>62400</v>
      </c>
      <c r="G34" s="3">
        <f>F34/F38</f>
        <v>54.647680100888032</v>
      </c>
      <c r="H34" s="3">
        <v>330</v>
      </c>
    </row>
    <row r="35" spans="1:9" ht="30" x14ac:dyDescent="0.25">
      <c r="A35" s="1">
        <v>9</v>
      </c>
      <c r="B35" s="1" t="s">
        <v>35</v>
      </c>
      <c r="C35" s="1"/>
      <c r="D35" s="1"/>
      <c r="E35" s="5">
        <f>2500</f>
        <v>2500</v>
      </c>
      <c r="F35" s="2">
        <f t="shared" si="0"/>
        <v>30000</v>
      </c>
      <c r="G35" s="3">
        <f>F35/F38</f>
        <v>26.272923125426939</v>
      </c>
      <c r="H35" s="3">
        <v>156</v>
      </c>
    </row>
    <row r="36" spans="1:9" ht="39.75" customHeight="1" x14ac:dyDescent="0.25">
      <c r="A36" s="1"/>
      <c r="B36" s="1" t="s">
        <v>36</v>
      </c>
      <c r="C36" s="1"/>
      <c r="D36" s="1"/>
      <c r="E36" s="5">
        <f>E17+E18+E19+E20+E24+E25+E26+E33+E34+E35</f>
        <v>133235.5</v>
      </c>
      <c r="F36" s="2">
        <f>E36*12</f>
        <v>1598826</v>
      </c>
      <c r="G36" s="3">
        <f>F36/F38</f>
        <v>1400.1944196311283</v>
      </c>
      <c r="H36" s="3">
        <f>1400*6</f>
        <v>8400</v>
      </c>
      <c r="I36" s="11"/>
    </row>
    <row r="37" spans="1:9" x14ac:dyDescent="0.25">
      <c r="A37" s="1"/>
      <c r="B37" s="1"/>
      <c r="C37" s="1"/>
      <c r="D37" s="1"/>
      <c r="E37" s="1"/>
      <c r="F37" s="2"/>
      <c r="G37" s="3"/>
      <c r="H37" s="3"/>
    </row>
    <row r="38" spans="1:9" x14ac:dyDescent="0.25">
      <c r="A38" s="1"/>
      <c r="B38" s="1" t="s">
        <v>37</v>
      </c>
      <c r="C38" s="1"/>
      <c r="D38" s="1"/>
      <c r="E38" s="1"/>
      <c r="F38" s="2">
        <v>1141.8599999999999</v>
      </c>
      <c r="G38" s="3"/>
      <c r="H38" s="3"/>
    </row>
    <row r="39" spans="1:9" ht="30" x14ac:dyDescent="0.25">
      <c r="A39" s="1"/>
      <c r="B39" s="1" t="s">
        <v>45</v>
      </c>
      <c r="C39" s="1"/>
      <c r="D39" s="1"/>
      <c r="E39" s="1"/>
      <c r="F39" s="4">
        <f>F36/F38</f>
        <v>1400.1944196311283</v>
      </c>
      <c r="G39" s="3"/>
      <c r="H39" s="3"/>
    </row>
    <row r="40" spans="1:9" x14ac:dyDescent="0.25">
      <c r="B40" s="12" t="s">
        <v>46</v>
      </c>
      <c r="F40" s="18">
        <f>F39/2</f>
        <v>700.09720981556416</v>
      </c>
    </row>
    <row r="42" spans="1:9" x14ac:dyDescent="0.25">
      <c r="G42" s="11"/>
    </row>
  </sheetData>
  <mergeCells count="2">
    <mergeCell ref="A1:B1"/>
    <mergeCell ref="A2:B2"/>
  </mergeCells>
  <pageMargins left="0.7" right="0.7" top="0.75" bottom="0.75" header="0.3" footer="0.3"/>
  <pageSetup scale="65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2020-2021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1</cp:lastModifiedBy>
  <cp:lastPrinted>2018-08-04T06:59:35Z</cp:lastPrinted>
  <dcterms:created xsi:type="dcterms:W3CDTF">2018-08-02T15:51:02Z</dcterms:created>
  <dcterms:modified xsi:type="dcterms:W3CDTF">2020-07-29T15:03:54Z</dcterms:modified>
</cp:coreProperties>
</file>